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6275" windowHeight="12525" activeTab="1"/>
  </bookViews>
  <sheets>
    <sheet name="OpenSkies" sheetId="1" r:id="rId1"/>
    <sheet name="Industry Average" sheetId="4" r:id="rId2"/>
  </sheets>
  <definedNames>
    <definedName name="solver_adj" localSheetId="0" hidden="1">OpenSkies!$B$17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OpenSkies!$B$24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7" i="4" l="1"/>
  <c r="J8" i="4" s="1"/>
  <c r="J9" i="4" s="1"/>
  <c r="J10" i="4" s="1"/>
  <c r="J11" i="4" s="1"/>
  <c r="J12" i="4" s="1"/>
  <c r="J13" i="4" s="1"/>
  <c r="J14" i="4" s="1"/>
  <c r="J6" i="4"/>
  <c r="H5" i="1" l="1"/>
  <c r="H6" i="1" s="1"/>
  <c r="H7" i="1" s="1"/>
  <c r="H8" i="1" s="1"/>
  <c r="H9" i="1" s="1"/>
  <c r="H10" i="1" s="1"/>
  <c r="H11" i="1" s="1"/>
  <c r="B12" i="1"/>
  <c r="G4" i="1" s="1"/>
  <c r="K4" i="1" s="1"/>
  <c r="H5" i="4"/>
  <c r="H6" i="4" s="1"/>
  <c r="H7" i="4" s="1"/>
  <c r="H8" i="4" s="1"/>
  <c r="H9" i="4" s="1"/>
  <c r="H10" i="4" s="1"/>
  <c r="H11" i="4" s="1"/>
  <c r="H12" i="4" s="1"/>
  <c r="H13" i="4" s="1"/>
  <c r="H14" i="4" s="1"/>
  <c r="B13" i="4"/>
  <c r="G4" i="4" s="1"/>
  <c r="K4" i="4" s="1"/>
  <c r="B6" i="4"/>
  <c r="B19" i="4" s="1"/>
  <c r="F6" i="4"/>
  <c r="F7" i="4" s="1"/>
  <c r="F8" i="4" s="1"/>
  <c r="F9" i="4" s="1"/>
  <c r="F10" i="4" s="1"/>
  <c r="F11" i="4" s="1"/>
  <c r="F12" i="4" s="1"/>
  <c r="F13" i="4" s="1"/>
  <c r="F14" i="4" s="1"/>
  <c r="B21" i="4"/>
  <c r="B22" i="4" s="1"/>
  <c r="B5" i="1"/>
  <c r="B18" i="1" s="1"/>
  <c r="J6" i="1"/>
  <c r="J7" i="1" s="1"/>
  <c r="J8" i="1" s="1"/>
  <c r="J9" i="1" s="1"/>
  <c r="J10" i="1" s="1"/>
  <c r="J11" i="1" s="1"/>
  <c r="F6" i="1"/>
  <c r="F7" i="1" s="1"/>
  <c r="F8" i="1" s="1"/>
  <c r="F9" i="1" s="1"/>
  <c r="F10" i="1" s="1"/>
  <c r="F11" i="1" s="1"/>
  <c r="B6" i="1"/>
  <c r="B20" i="1" s="1"/>
  <c r="B23" i="4" l="1"/>
  <c r="I5" i="4" s="1"/>
  <c r="B21" i="1"/>
  <c r="B22" i="1" l="1"/>
  <c r="I6" i="4"/>
  <c r="K5" i="4"/>
  <c r="I5" i="1" l="1"/>
  <c r="K5" i="1" s="1"/>
  <c r="I7" i="4"/>
  <c r="K6" i="4"/>
  <c r="I6" i="1" l="1"/>
  <c r="I8" i="4"/>
  <c r="K7" i="4"/>
  <c r="K6" i="1" l="1"/>
  <c r="I7" i="1"/>
  <c r="I9" i="4"/>
  <c r="K8" i="4"/>
  <c r="K7" i="1" l="1"/>
  <c r="I8" i="1"/>
  <c r="I10" i="4"/>
  <c r="K9" i="4"/>
  <c r="I9" i="1" l="1"/>
  <c r="K8" i="1"/>
  <c r="I11" i="4"/>
  <c r="K10" i="4"/>
  <c r="K11" i="4" l="1"/>
  <c r="I12" i="4"/>
  <c r="I10" i="1"/>
  <c r="K9" i="1"/>
  <c r="I13" i="4" l="1"/>
  <c r="K12" i="4"/>
  <c r="I11" i="1"/>
  <c r="K11" i="1" s="1"/>
  <c r="K10" i="1"/>
  <c r="I14" i="4" l="1"/>
  <c r="K14" i="4" s="1"/>
  <c r="K13" i="4"/>
  <c r="B24" i="1"/>
  <c r="B25" i="4" l="1"/>
</calcChain>
</file>

<file path=xl/sharedStrings.xml><?xml version="1.0" encoding="utf-8"?>
<sst xmlns="http://schemas.openxmlformats.org/spreadsheetml/2006/main" count="86" uniqueCount="41">
  <si>
    <t>Traditional in-flight entertainment System</t>
  </si>
  <si>
    <t>Discount Rate</t>
  </si>
  <si>
    <t>Year</t>
  </si>
  <si>
    <t>Fuel Savings</t>
  </si>
  <si>
    <t>Flights / Year</t>
  </si>
  <si>
    <t>iPad Shrinkage Cost / Year</t>
  </si>
  <si>
    <t>Initial iPad Cost Differential</t>
  </si>
  <si>
    <t>iPad End-of-Life Replacement Cost / Year</t>
  </si>
  <si>
    <t>Expected iPads to Reach their End-of-Life per plane-year</t>
  </si>
  <si>
    <t>iPad Replacement Cost per Unit (16 GB, Wi-Fi only, retail)</t>
  </si>
  <si>
    <t>Discount Factor</t>
  </si>
  <si>
    <t>Present Value</t>
  </si>
  <si>
    <t>WSJ</t>
  </si>
  <si>
    <t>Wiki Answers</t>
  </si>
  <si>
    <t>Calculated</t>
  </si>
  <si>
    <t>SeatGuru</t>
  </si>
  <si>
    <t>Hypothesis</t>
  </si>
  <si>
    <t>Apple.com</t>
  </si>
  <si>
    <t>Transatlantic Flights / Year</t>
  </si>
  <si>
    <t>Transatlantic Flights / Day</t>
  </si>
  <si>
    <t xml:space="preserve">Example Airline:  OpenSkies Transatlantic </t>
  </si>
  <si>
    <t>Fuel Savings of Wi-Fi over Traditional Wiring (80 metric tons / year)</t>
  </si>
  <si>
    <t>iPad End-of-Life Cost / Year</t>
  </si>
  <si>
    <t xml:space="preserve">7 yr NPV of Savings for Selecting an iPad In-flight Entertainment System </t>
  </si>
  <si>
    <t>Instiallation Savings</t>
  </si>
  <si>
    <t>Total iPad Replacement Cost</t>
  </si>
  <si>
    <t>Aircraft Lifespan</t>
  </si>
  <si>
    <t>Flights / Lifespan</t>
  </si>
  <si>
    <t>Initial iPad Cost Savings</t>
  </si>
  <si>
    <t>iPad Shrinkage per flight (Lost, Stolen, or Damaged)</t>
  </si>
  <si>
    <t>iPad Expected Lifespan (yrs)</t>
  </si>
  <si>
    <t>WSJ X 1/3</t>
  </si>
  <si>
    <t>Total Ongoing iPad  Cost / Year</t>
  </si>
  <si>
    <t xml:space="preserve">Example Airline:  Typical 767 </t>
  </si>
  <si>
    <t>Entertainment  System Expected Lifespan (yrs)</t>
  </si>
  <si>
    <t>Maximum Expected Seat-count on an 737</t>
  </si>
  <si>
    <t>iPad-based System</t>
  </si>
  <si>
    <t xml:space="preserve">iPad Wi-Fi vs. Traditional In-flight Entertainment System </t>
  </si>
  <si>
    <t xml:space="preserve">iPad Wi-Fi vs. Traditional In-Flight Entertainment System </t>
  </si>
  <si>
    <t>Maximum Expected Seat Count on an OpenSkies 757</t>
  </si>
  <si>
    <t>Traditional In-Flight Entertainment 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</si>
</sst>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164" fontId="0" fillId="0" borderId="0" xfId="2" applyNumberFormat="1" applyFont="1"/>
    <xf numFmtId="9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164" fontId="0" fillId="0" borderId="0" xfId="0" applyNumberFormat="1"/>
    <xf numFmtId="44" fontId="0" fillId="0" borderId="0" xfId="0" applyNumberFormat="1"/>
    <xf numFmtId="167" fontId="0" fillId="0" borderId="0" xfId="0" applyNumberFormat="1"/>
    <xf numFmtId="0" fontId="2" fillId="2" borderId="1" xfId="3"/>
    <xf numFmtId="0" fontId="3" fillId="3" borderId="1" xfId="4"/>
    <xf numFmtId="0" fontId="4" fillId="0" borderId="0" xfId="5" applyAlignment="1">
      <alignment wrapText="1"/>
    </xf>
    <xf numFmtId="0" fontId="4" fillId="0" borderId="0" xfId="5"/>
    <xf numFmtId="164" fontId="4" fillId="0" borderId="0" xfId="5" applyNumberFormat="1"/>
    <xf numFmtId="44" fontId="4" fillId="0" borderId="0" xfId="5" applyNumberFormat="1"/>
    <xf numFmtId="167" fontId="4" fillId="0" borderId="0" xfId="5" applyNumberForma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6">
    <cellStyle name="Calculation" xfId="4" builtinId="22"/>
    <cellStyle name="Comma" xfId="1" builtinId="3"/>
    <cellStyle name="Currency" xfId="2" builtinId="4"/>
    <cellStyle name="Explanatory Text" xfId="5" builtinId="53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15</xdr:row>
      <xdr:rowOff>0</xdr:rowOff>
    </xdr:from>
    <xdr:to>
      <xdr:col>9</xdr:col>
      <xdr:colOff>714376</xdr:colOff>
      <xdr:row>23</xdr:row>
      <xdr:rowOff>138761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10564" y="3429000"/>
          <a:ext cx="3357562" cy="16627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514350</xdr:colOff>
      <xdr:row>15</xdr:row>
      <xdr:rowOff>19050</xdr:rowOff>
    </xdr:from>
    <xdr:to>
      <xdr:col>9</xdr:col>
      <xdr:colOff>352425</xdr:colOff>
      <xdr:row>23</xdr:row>
      <xdr:rowOff>157811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3448050"/>
          <a:ext cx="3343275" cy="16627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selection activeCell="A10" sqref="A10"/>
    </sheetView>
  </sheetViews>
  <sheetFormatPr defaultRowHeight="15" x14ac:dyDescent="0.25"/>
  <cols>
    <col min="1" max="1" width="66.140625" customWidth="1"/>
    <col min="2" max="2" width="14.28515625" bestFit="1" customWidth="1"/>
    <col min="3" max="3" width="3.5703125" customWidth="1"/>
    <col min="4" max="4" width="18" customWidth="1"/>
    <col min="5" max="5" width="9.7109375" bestFit="1" customWidth="1"/>
    <col min="6" max="11" width="13.140625" customWidth="1"/>
  </cols>
  <sheetData>
    <row r="1" spans="1:11" x14ac:dyDescent="0.25">
      <c r="A1" s="17" t="s">
        <v>38</v>
      </c>
    </row>
    <row r="2" spans="1:11" x14ac:dyDescent="0.25">
      <c r="A2" s="15" t="s">
        <v>20</v>
      </c>
    </row>
    <row r="3" spans="1:11" ht="45" x14ac:dyDescent="0.25">
      <c r="F3" s="10" t="s">
        <v>2</v>
      </c>
      <c r="G3" s="10" t="s">
        <v>24</v>
      </c>
      <c r="H3" s="10" t="s">
        <v>3</v>
      </c>
      <c r="I3" s="10" t="s">
        <v>25</v>
      </c>
      <c r="J3" s="10" t="s">
        <v>10</v>
      </c>
      <c r="K3" s="10" t="s">
        <v>11</v>
      </c>
    </row>
    <row r="4" spans="1:11" x14ac:dyDescent="0.25">
      <c r="A4" t="s">
        <v>19</v>
      </c>
      <c r="B4" s="4">
        <v>2</v>
      </c>
      <c r="D4" s="8" t="s">
        <v>16</v>
      </c>
      <c r="F4" s="11"/>
      <c r="G4" s="12">
        <f>B12</f>
        <v>2750000</v>
      </c>
      <c r="H4" s="11"/>
      <c r="I4" s="11"/>
      <c r="J4" s="11">
        <v>1</v>
      </c>
      <c r="K4" s="12">
        <f>G4</f>
        <v>2750000</v>
      </c>
    </row>
    <row r="5" spans="1:11" x14ac:dyDescent="0.25">
      <c r="A5" t="s">
        <v>18</v>
      </c>
      <c r="B5" s="4">
        <f>2*365</f>
        <v>730</v>
      </c>
      <c r="D5" s="9" t="s">
        <v>14</v>
      </c>
      <c r="F5" s="11">
        <v>1</v>
      </c>
      <c r="G5" s="11"/>
      <c r="H5" s="12">
        <f>B14</f>
        <v>30000</v>
      </c>
      <c r="I5" s="12">
        <f>-B22</f>
        <v>-48079.5</v>
      </c>
      <c r="J5" s="11">
        <v>1</v>
      </c>
      <c r="K5" s="13">
        <f t="shared" ref="K5:K11" si="0">J5*(H5+I5)</f>
        <v>-18079.5</v>
      </c>
    </row>
    <row r="6" spans="1:11" x14ac:dyDescent="0.25">
      <c r="A6" t="s">
        <v>39</v>
      </c>
      <c r="B6" s="4">
        <f>12+72</f>
        <v>84</v>
      </c>
      <c r="D6" s="8" t="s">
        <v>15</v>
      </c>
      <c r="F6" s="11">
        <f t="shared" ref="F6:F11" si="1">F5+1</f>
        <v>2</v>
      </c>
      <c r="G6" s="11"/>
      <c r="H6" s="12">
        <f t="shared" ref="H6:I11" si="2">H5</f>
        <v>30000</v>
      </c>
      <c r="I6" s="12">
        <f t="shared" si="2"/>
        <v>-48079.5</v>
      </c>
      <c r="J6" s="14">
        <f t="shared" ref="J6:J11" si="3">J5/(1+B$8)</f>
        <v>0.94339622641509424</v>
      </c>
      <c r="K6" s="13">
        <f t="shared" si="0"/>
        <v>-17056.132075471698</v>
      </c>
    </row>
    <row r="7" spans="1:11" x14ac:dyDescent="0.25">
      <c r="A7" t="s">
        <v>34</v>
      </c>
      <c r="B7" s="4">
        <v>7</v>
      </c>
      <c r="D7" s="8" t="s">
        <v>12</v>
      </c>
      <c r="F7" s="11">
        <f t="shared" si="1"/>
        <v>3</v>
      </c>
      <c r="G7" s="11"/>
      <c r="H7" s="12">
        <f t="shared" si="2"/>
        <v>30000</v>
      </c>
      <c r="I7" s="12">
        <f t="shared" si="2"/>
        <v>-48079.5</v>
      </c>
      <c r="J7" s="14">
        <f t="shared" si="3"/>
        <v>0.88999644001423983</v>
      </c>
      <c r="K7" s="13">
        <f t="shared" si="0"/>
        <v>-16090.690637237449</v>
      </c>
    </row>
    <row r="8" spans="1:11" x14ac:dyDescent="0.25">
      <c r="A8" t="s">
        <v>1</v>
      </c>
      <c r="B8" s="2">
        <v>0.06</v>
      </c>
      <c r="D8" s="8" t="s">
        <v>16</v>
      </c>
      <c r="F8" s="11">
        <f t="shared" si="1"/>
        <v>4</v>
      </c>
      <c r="G8" s="11"/>
      <c r="H8" s="12">
        <f t="shared" si="2"/>
        <v>30000</v>
      </c>
      <c r="I8" s="12">
        <f t="shared" si="2"/>
        <v>-48079.5</v>
      </c>
      <c r="J8" s="14">
        <f t="shared" si="3"/>
        <v>0.83961928303230171</v>
      </c>
      <c r="K8" s="13">
        <f t="shared" si="0"/>
        <v>-15179.896827582499</v>
      </c>
    </row>
    <row r="9" spans="1:11" x14ac:dyDescent="0.25">
      <c r="B9" s="4"/>
      <c r="F9" s="11">
        <f t="shared" si="1"/>
        <v>5</v>
      </c>
      <c r="G9" s="11"/>
      <c r="H9" s="12">
        <f t="shared" si="2"/>
        <v>30000</v>
      </c>
      <c r="I9" s="12">
        <f t="shared" si="2"/>
        <v>-48079.5</v>
      </c>
      <c r="J9" s="14">
        <f t="shared" si="3"/>
        <v>0.79209366323802044</v>
      </c>
      <c r="K9" s="13">
        <f t="shared" si="0"/>
        <v>-14320.657384511791</v>
      </c>
    </row>
    <row r="10" spans="1:11" x14ac:dyDescent="0.25">
      <c r="A10" t="s">
        <v>40</v>
      </c>
      <c r="B10" s="1">
        <v>3000000</v>
      </c>
      <c r="D10" s="8" t="s">
        <v>12</v>
      </c>
      <c r="F10" s="11">
        <f t="shared" si="1"/>
        <v>6</v>
      </c>
      <c r="G10" s="11"/>
      <c r="H10" s="12">
        <f t="shared" si="2"/>
        <v>30000</v>
      </c>
      <c r="I10" s="12">
        <f t="shared" si="2"/>
        <v>-48079.5</v>
      </c>
      <c r="J10" s="14">
        <f t="shared" si="3"/>
        <v>0.747258172866057</v>
      </c>
      <c r="K10" s="13">
        <f t="shared" si="0"/>
        <v>-13510.054136331877</v>
      </c>
    </row>
    <row r="11" spans="1:11" x14ac:dyDescent="0.25">
      <c r="A11" s="16" t="s">
        <v>36</v>
      </c>
      <c r="B11" s="1">
        <v>250000</v>
      </c>
      <c r="D11" s="8" t="s">
        <v>12</v>
      </c>
      <c r="F11" s="11">
        <f t="shared" si="1"/>
        <v>7</v>
      </c>
      <c r="G11" s="11"/>
      <c r="H11" s="12">
        <f t="shared" si="2"/>
        <v>30000</v>
      </c>
      <c r="I11" s="12">
        <f t="shared" si="2"/>
        <v>-48079.5</v>
      </c>
      <c r="J11" s="14">
        <f t="shared" si="3"/>
        <v>0.70496054043967638</v>
      </c>
      <c r="K11" s="13">
        <f t="shared" si="0"/>
        <v>-12745.334090879129</v>
      </c>
    </row>
    <row r="12" spans="1:11" x14ac:dyDescent="0.25">
      <c r="A12" t="s">
        <v>6</v>
      </c>
      <c r="B12" s="5">
        <f>B10-B11</f>
        <v>2750000</v>
      </c>
      <c r="D12" s="9" t="s">
        <v>14</v>
      </c>
    </row>
    <row r="14" spans="1:11" x14ac:dyDescent="0.25">
      <c r="A14" t="s">
        <v>21</v>
      </c>
      <c r="B14" s="1">
        <v>30000</v>
      </c>
      <c r="D14" s="8" t="s">
        <v>31</v>
      </c>
    </row>
    <row r="16" spans="1:11" x14ac:dyDescent="0.25">
      <c r="A16" t="s">
        <v>9</v>
      </c>
      <c r="B16" s="1">
        <v>399</v>
      </c>
      <c r="D16" s="8" t="s">
        <v>17</v>
      </c>
    </row>
    <row r="17" spans="1:5" x14ac:dyDescent="0.25">
      <c r="A17" t="s">
        <v>29</v>
      </c>
      <c r="B17" s="2">
        <v>0.05</v>
      </c>
      <c r="D17" s="8" t="s">
        <v>16</v>
      </c>
    </row>
    <row r="18" spans="1:5" x14ac:dyDescent="0.25">
      <c r="A18" t="s">
        <v>5</v>
      </c>
      <c r="B18" s="5">
        <f>B5*B16*B17</f>
        <v>14563.5</v>
      </c>
      <c r="D18" s="9" t="s">
        <v>14</v>
      </c>
      <c r="E18" s="2"/>
    </row>
    <row r="19" spans="1:5" x14ac:dyDescent="0.25">
      <c r="A19" t="s">
        <v>30</v>
      </c>
      <c r="B19" s="4">
        <v>1</v>
      </c>
      <c r="D19" s="8" t="s">
        <v>16</v>
      </c>
    </row>
    <row r="20" spans="1:5" x14ac:dyDescent="0.25">
      <c r="A20" t="s">
        <v>8</v>
      </c>
      <c r="B20" s="4">
        <f>B6/B19</f>
        <v>84</v>
      </c>
      <c r="D20" s="9" t="s">
        <v>14</v>
      </c>
    </row>
    <row r="21" spans="1:5" x14ac:dyDescent="0.25">
      <c r="A21" t="s">
        <v>7</v>
      </c>
      <c r="B21" s="1">
        <f>B20*B16</f>
        <v>33516</v>
      </c>
      <c r="D21" s="9" t="s">
        <v>14</v>
      </c>
    </row>
    <row r="22" spans="1:5" x14ac:dyDescent="0.25">
      <c r="A22" t="s">
        <v>32</v>
      </c>
      <c r="B22" s="1">
        <f>B21+B18</f>
        <v>48079.5</v>
      </c>
      <c r="D22" s="9" t="s">
        <v>14</v>
      </c>
    </row>
    <row r="24" spans="1:5" x14ac:dyDescent="0.25">
      <c r="A24" t="s">
        <v>23</v>
      </c>
      <c r="B24" s="5">
        <f>SUM(K4:K11)</f>
        <v>2643017.7348479857</v>
      </c>
      <c r="D24" s="9" t="s">
        <v>14</v>
      </c>
    </row>
    <row r="32" spans="1:5" x14ac:dyDescent="0.25">
      <c r="C32" s="5"/>
    </row>
    <row r="40" spans="2:8" x14ac:dyDescent="0.25">
      <c r="E40" s="5"/>
      <c r="F40" s="5"/>
      <c r="G40" s="7"/>
      <c r="H40" s="6"/>
    </row>
    <row r="41" spans="2:8" x14ac:dyDescent="0.25">
      <c r="E41" s="5"/>
      <c r="F41" s="5"/>
      <c r="G41" s="7"/>
      <c r="H41" s="6"/>
    </row>
    <row r="42" spans="2:8" x14ac:dyDescent="0.25">
      <c r="B42" s="4"/>
      <c r="E42" s="5"/>
      <c r="F42" s="5"/>
      <c r="G42" s="7"/>
      <c r="H42" s="6"/>
    </row>
    <row r="43" spans="2:8" x14ac:dyDescent="0.25">
      <c r="E43" s="5"/>
      <c r="F43" s="5"/>
      <c r="G43" s="7"/>
      <c r="H43" s="6"/>
    </row>
    <row r="44" spans="2:8" x14ac:dyDescent="0.25">
      <c r="E44" s="5"/>
      <c r="F44" s="5"/>
      <c r="G44" s="7"/>
      <c r="H44" s="6"/>
    </row>
    <row r="45" spans="2:8" x14ac:dyDescent="0.25">
      <c r="E45" s="5"/>
      <c r="F45" s="5"/>
      <c r="G45" s="7"/>
      <c r="H45" s="6"/>
    </row>
    <row r="46" spans="2:8" x14ac:dyDescent="0.25">
      <c r="E46" s="5"/>
      <c r="F46" s="5"/>
      <c r="G46" s="7"/>
      <c r="H46" s="6"/>
    </row>
    <row r="47" spans="2:8" x14ac:dyDescent="0.25">
      <c r="E47" s="5"/>
      <c r="F47" s="5"/>
      <c r="G47" s="7"/>
      <c r="H47" s="6"/>
    </row>
    <row r="48" spans="2:8" x14ac:dyDescent="0.25">
      <c r="E48" s="5"/>
      <c r="F48" s="5"/>
      <c r="G48" s="7"/>
      <c r="H48" s="6"/>
    </row>
    <row r="49" spans="5:8" x14ac:dyDescent="0.25">
      <c r="E49" s="5"/>
      <c r="F49" s="5"/>
      <c r="G49" s="7"/>
      <c r="H49" s="6"/>
    </row>
    <row r="50" spans="5:8" x14ac:dyDescent="0.25">
      <c r="E50" s="5"/>
      <c r="F50" s="5"/>
      <c r="G50" s="7"/>
      <c r="H50" s="6"/>
    </row>
    <row r="51" spans="5:8" x14ac:dyDescent="0.25">
      <c r="E51" s="5"/>
      <c r="F51" s="5"/>
      <c r="G51" s="7"/>
      <c r="H51" s="6"/>
    </row>
    <row r="52" spans="5:8" x14ac:dyDescent="0.25">
      <c r="E52" s="5"/>
      <c r="F52" s="5"/>
      <c r="G52" s="7"/>
      <c r="H52" s="6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E7" sqref="E7"/>
    </sheetView>
  </sheetViews>
  <sheetFormatPr defaultRowHeight="15" x14ac:dyDescent="0.25"/>
  <cols>
    <col min="1" max="1" width="66.140625" customWidth="1"/>
    <col min="2" max="2" width="14.28515625" bestFit="1" customWidth="1"/>
    <col min="3" max="3" width="4.85546875" customWidth="1"/>
    <col min="4" max="4" width="15.5703125" customWidth="1"/>
    <col min="5" max="5" width="9.7109375" bestFit="1" customWidth="1"/>
    <col min="6" max="11" width="13.140625" customWidth="1"/>
  </cols>
  <sheetData>
    <row r="1" spans="1:11" x14ac:dyDescent="0.25">
      <c r="A1" s="17" t="s">
        <v>37</v>
      </c>
    </row>
    <row r="2" spans="1:11" x14ac:dyDescent="0.25">
      <c r="A2" s="15" t="s">
        <v>33</v>
      </c>
    </row>
    <row r="3" spans="1:11" ht="45" x14ac:dyDescent="0.25">
      <c r="F3" s="10" t="s">
        <v>2</v>
      </c>
      <c r="G3" s="10" t="s">
        <v>24</v>
      </c>
      <c r="H3" s="10" t="s">
        <v>3</v>
      </c>
      <c r="I3" s="10" t="s">
        <v>25</v>
      </c>
      <c r="J3" s="10" t="s">
        <v>10</v>
      </c>
      <c r="K3" s="10" t="s">
        <v>11</v>
      </c>
    </row>
    <row r="4" spans="1:11" x14ac:dyDescent="0.25">
      <c r="A4" t="s">
        <v>26</v>
      </c>
      <c r="B4" s="4">
        <v>20</v>
      </c>
      <c r="D4" s="8" t="s">
        <v>13</v>
      </c>
      <c r="F4" s="11"/>
      <c r="G4" s="12">
        <f>B13</f>
        <v>2750000</v>
      </c>
      <c r="H4" s="11"/>
      <c r="I4" s="11"/>
      <c r="J4" s="11">
        <v>1</v>
      </c>
      <c r="K4" s="12">
        <f>G4</f>
        <v>2750000</v>
      </c>
    </row>
    <row r="5" spans="1:11" x14ac:dyDescent="0.25">
      <c r="A5" t="s">
        <v>27</v>
      </c>
      <c r="B5" s="4">
        <v>75000</v>
      </c>
      <c r="D5" s="8" t="s">
        <v>13</v>
      </c>
      <c r="F5" s="11">
        <v>1</v>
      </c>
      <c r="G5" s="11"/>
      <c r="H5" s="12">
        <f>B15</f>
        <v>90000</v>
      </c>
      <c r="I5" s="12">
        <f>-B23</f>
        <v>-176956.5</v>
      </c>
      <c r="J5" s="11">
        <v>1</v>
      </c>
      <c r="K5" s="13">
        <f t="shared" ref="K5:K11" si="0">J5*(H5+I5)</f>
        <v>-86956.5</v>
      </c>
    </row>
    <row r="6" spans="1:11" x14ac:dyDescent="0.25">
      <c r="A6" t="s">
        <v>4</v>
      </c>
      <c r="B6" s="4">
        <f>B5/B4</f>
        <v>3750</v>
      </c>
      <c r="D6" s="9" t="s">
        <v>14</v>
      </c>
      <c r="F6" s="11">
        <f t="shared" ref="F6:F11" si="1">F5+1</f>
        <v>2</v>
      </c>
      <c r="G6" s="11"/>
      <c r="H6" s="12">
        <f t="shared" ref="H6:I11" si="2">H5</f>
        <v>90000</v>
      </c>
      <c r="I6" s="12">
        <f t="shared" si="2"/>
        <v>-176956.5</v>
      </c>
      <c r="J6" s="14">
        <f>J5/(1+B$9)</f>
        <v>0.94339622641509424</v>
      </c>
      <c r="K6" s="13">
        <f t="shared" si="0"/>
        <v>-82034.433962264142</v>
      </c>
    </row>
    <row r="7" spans="1:11" x14ac:dyDescent="0.25">
      <c r="A7" t="s">
        <v>35</v>
      </c>
      <c r="B7" s="4">
        <v>128</v>
      </c>
      <c r="D7" s="8" t="s">
        <v>15</v>
      </c>
      <c r="F7" s="11">
        <f t="shared" si="1"/>
        <v>3</v>
      </c>
      <c r="G7" s="11"/>
      <c r="H7" s="12">
        <f t="shared" si="2"/>
        <v>90000</v>
      </c>
      <c r="I7" s="12">
        <f t="shared" si="2"/>
        <v>-176956.5</v>
      </c>
      <c r="J7" s="14">
        <f t="shared" ref="J7:J14" si="3">J6/(1+B$9)</f>
        <v>0.88999644001423983</v>
      </c>
      <c r="K7" s="13">
        <f t="shared" si="0"/>
        <v>-77390.975436098248</v>
      </c>
    </row>
    <row r="8" spans="1:11" x14ac:dyDescent="0.25">
      <c r="A8" t="s">
        <v>34</v>
      </c>
      <c r="B8" s="4">
        <v>10</v>
      </c>
      <c r="D8" s="8" t="s">
        <v>12</v>
      </c>
      <c r="F8" s="11">
        <f t="shared" si="1"/>
        <v>4</v>
      </c>
      <c r="G8" s="11"/>
      <c r="H8" s="12">
        <f t="shared" si="2"/>
        <v>90000</v>
      </c>
      <c r="I8" s="12">
        <f t="shared" si="2"/>
        <v>-176956.5</v>
      </c>
      <c r="J8" s="14">
        <f t="shared" si="3"/>
        <v>0.83961928303230171</v>
      </c>
      <c r="K8" s="13">
        <f t="shared" si="0"/>
        <v>-73010.354184998345</v>
      </c>
    </row>
    <row r="9" spans="1:11" x14ac:dyDescent="0.25">
      <c r="A9" t="s">
        <v>1</v>
      </c>
      <c r="B9" s="2">
        <v>0.06</v>
      </c>
      <c r="D9" s="9" t="s">
        <v>16</v>
      </c>
      <c r="F9" s="11">
        <f t="shared" si="1"/>
        <v>5</v>
      </c>
      <c r="G9" s="11"/>
      <c r="H9" s="12">
        <f t="shared" si="2"/>
        <v>90000</v>
      </c>
      <c r="I9" s="12">
        <f t="shared" si="2"/>
        <v>-176956.5</v>
      </c>
      <c r="J9" s="14">
        <f t="shared" si="3"/>
        <v>0.79209366323802044</v>
      </c>
      <c r="K9" s="13">
        <f t="shared" si="0"/>
        <v>-68877.692627356926</v>
      </c>
    </row>
    <row r="10" spans="1:11" x14ac:dyDescent="0.25">
      <c r="B10" s="4"/>
      <c r="F10" s="11">
        <f t="shared" si="1"/>
        <v>6</v>
      </c>
      <c r="G10" s="11"/>
      <c r="H10" s="12">
        <f t="shared" si="2"/>
        <v>90000</v>
      </c>
      <c r="I10" s="12">
        <f t="shared" si="2"/>
        <v>-176956.5</v>
      </c>
      <c r="J10" s="14">
        <f t="shared" si="3"/>
        <v>0.747258172866057</v>
      </c>
      <c r="K10" s="13">
        <f t="shared" si="0"/>
        <v>-64978.955308827288</v>
      </c>
    </row>
    <row r="11" spans="1:11" x14ac:dyDescent="0.25">
      <c r="A11" t="s">
        <v>0</v>
      </c>
      <c r="B11" s="1">
        <v>3000000</v>
      </c>
      <c r="D11" s="8" t="s">
        <v>12</v>
      </c>
      <c r="F11" s="11">
        <f t="shared" si="1"/>
        <v>7</v>
      </c>
      <c r="G11" s="11"/>
      <c r="H11" s="12">
        <f t="shared" si="2"/>
        <v>90000</v>
      </c>
      <c r="I11" s="12">
        <f t="shared" si="2"/>
        <v>-176956.5</v>
      </c>
      <c r="J11" s="14">
        <f t="shared" si="3"/>
        <v>0.70496054043967638</v>
      </c>
      <c r="K11" s="13">
        <f t="shared" si="0"/>
        <v>-61300.90123474272</v>
      </c>
    </row>
    <row r="12" spans="1:11" x14ac:dyDescent="0.25">
      <c r="A12" s="16" t="s">
        <v>36</v>
      </c>
      <c r="B12" s="1">
        <v>250000</v>
      </c>
      <c r="D12" s="8" t="s">
        <v>12</v>
      </c>
      <c r="F12" s="11">
        <f t="shared" ref="F12:F13" si="4">F11+1</f>
        <v>8</v>
      </c>
      <c r="G12" s="11"/>
      <c r="H12" s="12">
        <f t="shared" ref="H12:H13" si="5">H11</f>
        <v>90000</v>
      </c>
      <c r="I12" s="12">
        <f t="shared" ref="I12:I13" si="6">I11</f>
        <v>-176956.5</v>
      </c>
      <c r="J12" s="14">
        <f t="shared" si="3"/>
        <v>0.66505711362233622</v>
      </c>
      <c r="K12" s="13">
        <f t="shared" ref="K12:K13" si="7">J12*(H12+I12)</f>
        <v>-57831.038900700682</v>
      </c>
    </row>
    <row r="13" spans="1:11" x14ac:dyDescent="0.25">
      <c r="A13" t="s">
        <v>28</v>
      </c>
      <c r="B13" s="5">
        <f>B11-B12</f>
        <v>2750000</v>
      </c>
      <c r="D13" s="9" t="s">
        <v>14</v>
      </c>
      <c r="F13" s="11">
        <f t="shared" si="4"/>
        <v>9</v>
      </c>
      <c r="G13" s="11"/>
      <c r="H13" s="12">
        <f t="shared" si="5"/>
        <v>90000</v>
      </c>
      <c r="I13" s="12">
        <f t="shared" si="6"/>
        <v>-176956.5</v>
      </c>
      <c r="J13" s="14">
        <f t="shared" si="3"/>
        <v>0.62741237134182659</v>
      </c>
      <c r="K13" s="13">
        <f t="shared" si="7"/>
        <v>-54557.583868585541</v>
      </c>
    </row>
    <row r="14" spans="1:11" x14ac:dyDescent="0.25">
      <c r="F14" s="11">
        <f t="shared" ref="F14" si="8">F13+1</f>
        <v>10</v>
      </c>
      <c r="G14" s="11"/>
      <c r="H14" s="12">
        <f t="shared" ref="H14" si="9">H13</f>
        <v>90000</v>
      </c>
      <c r="I14" s="12">
        <f t="shared" ref="I14" si="10">I13</f>
        <v>-176956.5</v>
      </c>
      <c r="J14" s="14">
        <f t="shared" si="3"/>
        <v>0.59189846353002507</v>
      </c>
      <c r="K14" s="13">
        <f t="shared" ref="K14" si="11">J14*(H14+I14)</f>
        <v>-51469.418743948627</v>
      </c>
    </row>
    <row r="15" spans="1:11" x14ac:dyDescent="0.25">
      <c r="A15" t="s">
        <v>21</v>
      </c>
      <c r="B15" s="1">
        <v>90000</v>
      </c>
      <c r="D15" s="8" t="s">
        <v>12</v>
      </c>
    </row>
    <row r="17" spans="1:5" x14ac:dyDescent="0.25">
      <c r="A17" t="s">
        <v>9</v>
      </c>
      <c r="B17" s="1">
        <v>399</v>
      </c>
      <c r="D17" s="8" t="s">
        <v>17</v>
      </c>
    </row>
    <row r="18" spans="1:5" x14ac:dyDescent="0.25">
      <c r="A18" t="s">
        <v>29</v>
      </c>
      <c r="B18" s="2">
        <v>0.05</v>
      </c>
      <c r="D18" s="8" t="s">
        <v>16</v>
      </c>
      <c r="E18" s="2"/>
    </row>
    <row r="19" spans="1:5" x14ac:dyDescent="0.25">
      <c r="A19" t="s">
        <v>5</v>
      </c>
      <c r="B19" s="5">
        <f>B6*B17*B18</f>
        <v>74812.5</v>
      </c>
      <c r="D19" s="9" t="s">
        <v>14</v>
      </c>
    </row>
    <row r="20" spans="1:5" x14ac:dyDescent="0.25">
      <c r="A20" t="s">
        <v>30</v>
      </c>
      <c r="B20" s="3">
        <v>0.5</v>
      </c>
      <c r="D20" s="8" t="s">
        <v>16</v>
      </c>
    </row>
    <row r="21" spans="1:5" x14ac:dyDescent="0.25">
      <c r="A21" t="s">
        <v>8</v>
      </c>
      <c r="B21" s="4">
        <f>B7/B20</f>
        <v>256</v>
      </c>
      <c r="D21" s="9" t="s">
        <v>14</v>
      </c>
    </row>
    <row r="22" spans="1:5" x14ac:dyDescent="0.25">
      <c r="A22" t="s">
        <v>22</v>
      </c>
      <c r="B22" s="1">
        <f>B21*B17</f>
        <v>102144</v>
      </c>
      <c r="D22" s="9" t="s">
        <v>14</v>
      </c>
    </row>
    <row r="23" spans="1:5" x14ac:dyDescent="0.25">
      <c r="A23" t="s">
        <v>32</v>
      </c>
      <c r="B23" s="1">
        <f>B22+B19</f>
        <v>176956.5</v>
      </c>
      <c r="D23" s="9" t="s">
        <v>14</v>
      </c>
    </row>
    <row r="25" spans="1:5" x14ac:dyDescent="0.25">
      <c r="A25" t="s">
        <v>23</v>
      </c>
      <c r="B25" s="5">
        <f>SUM(K4:K14)</f>
        <v>2071592.1457324775</v>
      </c>
      <c r="D25" s="9" t="s">
        <v>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OpenSkies</vt:lpstr>
      <vt:lpstr>Industry Average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</dc:creator>
  <cp:lastModifiedBy>Tim</cp:lastModifiedBy>
  <dcterms:created xsi:type="dcterms:W3CDTF">2012-11-26T15:36:14Z</dcterms:created>
  <dcterms:modified xsi:type="dcterms:W3CDTF">2012-12-10T17:53:40Z</dcterms:modified>
</cp:coreProperties>
</file>